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9.1\избирком\#НоваяТИК\7. Совет 2025\Опубликование\"/>
    </mc:Choice>
  </mc:AlternateContent>
  <bookViews>
    <workbookView xWindow="0" yWindow="0" windowWidth="28710" windowHeight="12060"/>
  </bookViews>
  <sheets>
    <sheet name="Отчет" sheetId="1" r:id="rId1"/>
  </sheets>
  <calcPr calcId="152511"/>
</workbook>
</file>

<file path=xl/calcChain.xml><?xml version="1.0" encoding="utf-8"?>
<calcChain xmlns="http://schemas.openxmlformats.org/spreadsheetml/2006/main">
  <c r="C18" i="1" l="1"/>
  <c r="N35" i="1"/>
  <c r="L35" i="1"/>
  <c r="F35" i="1"/>
  <c r="C35" i="1"/>
  <c r="B35" i="1"/>
  <c r="N34" i="1"/>
  <c r="L34" i="1"/>
  <c r="F34" i="1"/>
  <c r="C34" i="1"/>
  <c r="B34" i="1"/>
  <c r="N33" i="1"/>
  <c r="L33" i="1"/>
  <c r="F33" i="1"/>
  <c r="C33" i="1"/>
  <c r="B33" i="1"/>
  <c r="N32" i="1"/>
  <c r="L32" i="1"/>
  <c r="F32" i="1"/>
  <c r="C32" i="1"/>
  <c r="B32" i="1"/>
  <c r="N31" i="1"/>
  <c r="L31" i="1"/>
  <c r="F31" i="1"/>
  <c r="C31" i="1"/>
  <c r="B31" i="1"/>
  <c r="N30" i="1"/>
  <c r="L30" i="1"/>
  <c r="F30" i="1"/>
  <c r="C30" i="1"/>
  <c r="B30" i="1"/>
  <c r="N29" i="1"/>
  <c r="L29" i="1"/>
  <c r="F29" i="1"/>
  <c r="C29" i="1"/>
  <c r="B29" i="1"/>
  <c r="N28" i="1"/>
  <c r="L28" i="1"/>
  <c r="F28" i="1"/>
  <c r="C28" i="1"/>
  <c r="B28" i="1"/>
  <c r="N27" i="1"/>
  <c r="L27" i="1"/>
  <c r="F27" i="1"/>
  <c r="C27" i="1"/>
  <c r="B27" i="1"/>
  <c r="N26" i="1"/>
  <c r="L26" i="1"/>
  <c r="F26" i="1"/>
  <c r="C26" i="1"/>
  <c r="B26" i="1"/>
  <c r="N25" i="1"/>
  <c r="L25" i="1"/>
  <c r="F25" i="1"/>
  <c r="C25" i="1"/>
  <c r="B25" i="1"/>
  <c r="N24" i="1"/>
  <c r="L24" i="1"/>
  <c r="F24" i="1"/>
  <c r="C24" i="1"/>
  <c r="B24" i="1"/>
  <c r="N23" i="1"/>
  <c r="L23" i="1"/>
  <c r="F23" i="1"/>
  <c r="C23" i="1"/>
  <c r="B23" i="1"/>
  <c r="L22" i="1"/>
  <c r="F22" i="1"/>
  <c r="C22" i="1"/>
  <c r="B22" i="1"/>
  <c r="N21" i="1"/>
  <c r="L21" i="1"/>
  <c r="F21" i="1"/>
  <c r="C21" i="1"/>
  <c r="B21" i="1"/>
  <c r="N20" i="1"/>
  <c r="L20" i="1"/>
  <c r="F20" i="1"/>
  <c r="C20" i="1"/>
  <c r="B20" i="1"/>
  <c r="N19" i="1"/>
  <c r="L19" i="1"/>
  <c r="F19" i="1"/>
  <c r="C19" i="1"/>
  <c r="B19" i="1"/>
  <c r="N16" i="1"/>
  <c r="L16" i="1"/>
  <c r="F16" i="1"/>
  <c r="C16" i="1"/>
  <c r="B16" i="1"/>
  <c r="N15" i="1"/>
  <c r="L15" i="1"/>
  <c r="F15" i="1"/>
  <c r="C15" i="1"/>
  <c r="B15" i="1"/>
  <c r="N14" i="1"/>
  <c r="L14" i="1"/>
  <c r="F14" i="1"/>
  <c r="C14" i="1"/>
  <c r="B14" i="1"/>
  <c r="N13" i="1"/>
  <c r="L13" i="1"/>
  <c r="F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H11" i="1"/>
  <c r="G11" i="1"/>
  <c r="F11" i="1"/>
  <c r="E11" i="1"/>
  <c r="L10" i="1"/>
  <c r="K10" i="1"/>
  <c r="J10" i="1"/>
  <c r="G10" i="1"/>
  <c r="E10" i="1"/>
  <c r="N9" i="1"/>
  <c r="M9" i="1"/>
  <c r="J9" i="1"/>
  <c r="I9" i="1"/>
  <c r="E9" i="1"/>
  <c r="D9" i="1"/>
  <c r="M8" i="1"/>
  <c r="I8" i="1"/>
  <c r="D8" i="1"/>
  <c r="C8" i="1"/>
  <c r="B8" i="1"/>
  <c r="A8" i="1"/>
</calcChain>
</file>

<file path=xl/sharedStrings.xml><?xml version="1.0" encoding="utf-8"?>
<sst xmlns="http://schemas.openxmlformats.org/spreadsheetml/2006/main" count="40" uniqueCount="23">
  <si>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</si>
  <si>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Совета депутатов Городского округа Подольск Московской области</t>
  </si>
  <si>
    <t>По состоянию на 22.08.2025</t>
  </si>
  <si>
    <t>В руб.</t>
  </si>
  <si>
    <t>1</t>
  </si>
  <si>
    <t>1.</t>
  </si>
  <si>
    <t/>
  </si>
  <si>
    <t>2.</t>
  </si>
  <si>
    <t>3.</t>
  </si>
  <si>
    <t>4.</t>
  </si>
  <si>
    <t>5.</t>
  </si>
  <si>
    <t>6.</t>
  </si>
  <si>
    <t>7.</t>
  </si>
  <si>
    <t>8.</t>
  </si>
  <si>
    <t>Председатель</t>
  </si>
  <si>
    <t>Территориальной избирательной комиссии города Подольск</t>
  </si>
  <si>
    <t>(подпись, дата)</t>
  </si>
  <si>
    <t>И.А. Гекова</t>
  </si>
  <si>
    <t>(инициалы, фамилия)</t>
  </si>
  <si>
    <t>Подольский              (№1)</t>
  </si>
  <si>
    <t>Солдатов Юрий Владимирович</t>
  </si>
  <si>
    <t>9.</t>
  </si>
  <si>
    <t>Возврат средств ФЛ, не указавшему все реквизиты платежа в бюджет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</si>
</sst>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5" fillId="3" borderId="3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5" fillId="3" borderId="3" xfId="0" quotePrefix="1" applyNumberFormat="1" applyFont="1" applyFill="1" applyBorder="1" applyAlignment="1">
      <alignment horizontal="center" vertical="center" wrapText="1"/>
    </xf>
    <xf numFmtId="0" fontId="6" fillId="2" borderId="3" xfId="0" quotePrefix="1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left" vertical="center" wrapText="1"/>
    </xf>
    <xf numFmtId="4" fontId="5" fillId="3" borderId="3" xfId="0" applyNumberFormat="1" applyFont="1" applyFill="1" applyBorder="1" applyAlignment="1">
      <alignment horizontal="right" vertical="center" wrapText="1"/>
    </xf>
    <xf numFmtId="1" fontId="5" fillId="3" borderId="3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right" vertical="top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6" fillId="3" borderId="3" xfId="0" quotePrefix="1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tabSelected="1" topLeftCell="A10" workbookViewId="0">
      <selection activeCell="L39" sqref="L39:N39"/>
    </sheetView>
  </sheetViews>
  <sheetFormatPr defaultRowHeight="15" x14ac:dyDescent="0.25"/>
  <cols>
    <col min="1" max="1" width="8.140625" customWidth="1"/>
    <col min="2" max="3" width="12.7109375" customWidth="1"/>
    <col min="4" max="5" width="15.7109375" customWidth="1"/>
    <col min="6" max="6" width="9.7109375" customWidth="1"/>
    <col min="7" max="7" width="15.7109375" customWidth="1"/>
    <col min="8" max="8" width="5.7109375" customWidth="1"/>
    <col min="9" max="9" width="15.7109375" customWidth="1"/>
    <col min="10" max="10" width="13.140625" customWidth="1"/>
    <col min="11" max="11" width="15.7109375" customWidth="1"/>
    <col min="12" max="12" width="9.7109375" customWidth="1"/>
    <col min="13" max="13" width="15.7109375" customWidth="1"/>
    <col min="14" max="14" width="18.5703125" customWidth="1"/>
    <col min="15" max="15" width="9.140625" customWidth="1"/>
  </cols>
  <sheetData>
    <row r="1" spans="1:15" ht="15" customHeight="1" x14ac:dyDescent="0.25">
      <c r="N1" s="1"/>
    </row>
    <row r="2" spans="1:15" x14ac:dyDescent="0.25">
      <c r="N2" s="1"/>
    </row>
    <row r="3" spans="1:15" x14ac:dyDescent="0.25">
      <c r="N3" s="1"/>
    </row>
    <row r="4" spans="1:15" ht="206.1" customHeight="1" x14ac:dyDescent="0.25">
      <c r="A4" s="28" t="s">
        <v>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5" ht="15.75" x14ac:dyDescent="0.25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5" x14ac:dyDescent="0.25">
      <c r="N6" s="3" t="s">
        <v>2</v>
      </c>
    </row>
    <row r="7" spans="1:15" x14ac:dyDescent="0.25">
      <c r="N7" s="3" t="s">
        <v>3</v>
      </c>
    </row>
    <row r="8" spans="1:15" ht="24" customHeight="1" x14ac:dyDescent="0.25">
      <c r="A8" s="22" t="str">
        <f t="shared" ref="A8" si="0">"№
п/п"</f>
        <v>№
п/п</v>
      </c>
      <c r="B8" s="22" t="str">
        <f t="shared" ref="B8" si="1">"Наименование территории"</f>
        <v>Наименование территории</v>
      </c>
      <c r="C8" s="22" t="str">
        <f t="shared" ref="C8" si="2">"Фамилия, имя, отчество кандидата"</f>
        <v>Фамилия, имя, отчество кандидата</v>
      </c>
      <c r="D8" s="25" t="str">
        <f t="shared" ref="D8" si="3">"Поступило средств"</f>
        <v>Поступило средств</v>
      </c>
      <c r="E8" s="26"/>
      <c r="F8" s="26"/>
      <c r="G8" s="26"/>
      <c r="H8" s="27"/>
      <c r="I8" s="25" t="str">
        <f t="shared" ref="I8" si="4">"Израсходовано средств"</f>
        <v>Израсходовано средств</v>
      </c>
      <c r="J8" s="26"/>
      <c r="K8" s="26"/>
      <c r="L8" s="27"/>
      <c r="M8" s="25" t="str">
        <f t="shared" ref="M8" si="5">"Возвращено средств"</f>
        <v>Возвращено средств</v>
      </c>
      <c r="N8" s="27"/>
    </row>
    <row r="9" spans="1:15" ht="56.1" customHeight="1" x14ac:dyDescent="0.25">
      <c r="A9" s="23"/>
      <c r="B9" s="23"/>
      <c r="C9" s="23"/>
      <c r="D9" s="22" t="str">
        <f t="shared" ref="D9" si="6">"всего"</f>
        <v>всего</v>
      </c>
      <c r="E9" s="25" t="str">
        <f t="shared" ref="E9" si="7">"из них"</f>
        <v>из них</v>
      </c>
      <c r="F9" s="26"/>
      <c r="G9" s="26"/>
      <c r="H9" s="27"/>
      <c r="I9" s="22" t="str">
        <f t="shared" ref="I9" si="8">"всего"</f>
        <v>всего</v>
      </c>
      <c r="J9" s="25" t="str">
        <f t="shared" ref="J9" si="9">"из них финансовые операции по расходованию средств на сумму, превышающую 10 780 тыс. рублей"</f>
        <v>из них финансовые операции по расходованию средств на сумму, превышающую 10 780 тыс. рублей</v>
      </c>
      <c r="K9" s="26"/>
      <c r="L9" s="27"/>
      <c r="M9" s="22" t="str">
        <f t="shared" ref="M9" si="10">"сумма, руб."</f>
        <v>сумма, руб.</v>
      </c>
      <c r="N9" s="22" t="str">
        <f t="shared" ref="N9" si="11">"основание возврата"</f>
        <v>основание возврата</v>
      </c>
      <c r="O9" s="2"/>
    </row>
    <row r="10" spans="1:15" ht="72.95" customHeight="1" x14ac:dyDescent="0.25">
      <c r="A10" s="23"/>
      <c r="B10" s="23"/>
      <c r="C10" s="23"/>
      <c r="D10" s="23"/>
      <c r="E10" s="25" t="str">
        <f t="shared" ref="E10" si="12">"пожертвования от юридических лиц на сумму, превышающую 2 156 тыс. рублей"</f>
        <v>пожертвования от юридических лиц на сумму, превышающую 2 156 тыс. рублей</v>
      </c>
      <c r="F10" s="27"/>
      <c r="G10" s="25" t="str">
        <f t="shared" ref="G10" si="13">"пожертвования от граждан на сумму, превышающую  1 078 тыс. рублей"</f>
        <v>пожертвования от граждан на сумму, превышающую  1 078 тыс. рублей</v>
      </c>
      <c r="H10" s="27"/>
      <c r="I10" s="23"/>
      <c r="J10" s="22" t="str">
        <f t="shared" ref="J10" si="14">"дата операции"</f>
        <v>дата операции</v>
      </c>
      <c r="K10" s="22" t="str">
        <f t="shared" ref="K10" si="15">"сумма, руб."</f>
        <v>сумма, руб.</v>
      </c>
      <c r="L10" s="22" t="str">
        <f t="shared" ref="L10" si="16">"назначение платежа"</f>
        <v>назначение платежа</v>
      </c>
      <c r="M10" s="23"/>
      <c r="N10" s="23"/>
      <c r="O10" s="2"/>
    </row>
    <row r="11" spans="1:15" ht="75" customHeight="1" x14ac:dyDescent="0.25">
      <c r="A11" s="24"/>
      <c r="B11" s="24"/>
      <c r="C11" s="24"/>
      <c r="D11" s="24"/>
      <c r="E11" s="4" t="str">
        <f>"сумма, руб."</f>
        <v>сумма, руб.</v>
      </c>
      <c r="F11" s="4" t="str">
        <f>"наименование юридического лица"</f>
        <v>наименование юридического лица</v>
      </c>
      <c r="G11" s="4" t="str">
        <f>"сумма, руб."</f>
        <v>сумма, руб.</v>
      </c>
      <c r="H11" s="4" t="str">
        <f>"кол-во граждан"</f>
        <v>кол-во граждан</v>
      </c>
      <c r="I11" s="24"/>
      <c r="J11" s="24"/>
      <c r="K11" s="24"/>
      <c r="L11" s="24"/>
      <c r="M11" s="24"/>
      <c r="N11" s="24"/>
      <c r="O11" s="2"/>
    </row>
    <row r="12" spans="1:15" x14ac:dyDescent="0.25">
      <c r="A12" s="6" t="s">
        <v>4</v>
      </c>
      <c r="B12" s="4" t="str">
        <f>"2"</f>
        <v>2</v>
      </c>
      <c r="C12" s="4" t="str">
        <f>"3"</f>
        <v>3</v>
      </c>
      <c r="D12" s="4" t="str">
        <f>"4"</f>
        <v>4</v>
      </c>
      <c r="E12" s="4" t="str">
        <f>"5"</f>
        <v>5</v>
      </c>
      <c r="F12" s="4" t="str">
        <f>"6"</f>
        <v>6</v>
      </c>
      <c r="G12" s="4" t="str">
        <f>"7"</f>
        <v>7</v>
      </c>
      <c r="H12" s="4" t="str">
        <f>"8"</f>
        <v>8</v>
      </c>
      <c r="I12" s="4" t="str">
        <f>"9"</f>
        <v>9</v>
      </c>
      <c r="J12" s="4" t="str">
        <f>"10"</f>
        <v>10</v>
      </c>
      <c r="K12" s="4" t="str">
        <f>"11"</f>
        <v>11</v>
      </c>
      <c r="L12" s="4" t="str">
        <f>"12"</f>
        <v>12</v>
      </c>
      <c r="M12" s="4" t="str">
        <f>"13"</f>
        <v>13</v>
      </c>
      <c r="N12" s="4" t="str">
        <f>"14"</f>
        <v>14</v>
      </c>
      <c r="O12" s="2"/>
    </row>
    <row r="13" spans="1:15" ht="60" customHeight="1" x14ac:dyDescent="0.25">
      <c r="A13" s="7" t="s">
        <v>5</v>
      </c>
      <c r="B13" s="8" t="str">
        <f>"Подольский (№ 1)"</f>
        <v>Подольский (№ 1)</v>
      </c>
      <c r="C13" s="8" t="str">
        <f>"Балан Дмитрий Владимирович"</f>
        <v>Балан Дмитрий Владимирович</v>
      </c>
      <c r="D13" s="9">
        <v>100000</v>
      </c>
      <c r="E13" s="9"/>
      <c r="F13" s="8" t="str">
        <f>""</f>
        <v/>
      </c>
      <c r="G13" s="9"/>
      <c r="H13" s="10"/>
      <c r="I13" s="9">
        <v>62050</v>
      </c>
      <c r="J13" s="11"/>
      <c r="K13" s="9"/>
      <c r="L13" s="8" t="str">
        <f>""</f>
        <v/>
      </c>
      <c r="M13" s="9"/>
      <c r="N13" s="8" t="str">
        <f>""</f>
        <v/>
      </c>
      <c r="O13" s="5"/>
    </row>
    <row r="14" spans="1:15" ht="30" customHeight="1" x14ac:dyDescent="0.25">
      <c r="A14" s="6" t="s">
        <v>6</v>
      </c>
      <c r="B14" s="12" t="str">
        <f>""</f>
        <v/>
      </c>
      <c r="C14" s="12" t="str">
        <f>"Итого по кандидату"</f>
        <v>Итого по кандидату</v>
      </c>
      <c r="D14" s="13">
        <v>100000</v>
      </c>
      <c r="E14" s="13">
        <v>0</v>
      </c>
      <c r="F14" s="12" t="str">
        <f>""</f>
        <v/>
      </c>
      <c r="G14" s="13">
        <v>0</v>
      </c>
      <c r="H14" s="14"/>
      <c r="I14" s="13">
        <v>62050</v>
      </c>
      <c r="J14" s="15"/>
      <c r="K14" s="13">
        <v>0</v>
      </c>
      <c r="L14" s="12" t="str">
        <f>""</f>
        <v/>
      </c>
      <c r="M14" s="13">
        <v>0</v>
      </c>
      <c r="N14" s="12" t="str">
        <f>""</f>
        <v/>
      </c>
      <c r="O14" s="5"/>
    </row>
    <row r="15" spans="1:15" ht="45" customHeight="1" x14ac:dyDescent="0.25">
      <c r="A15" s="7" t="s">
        <v>7</v>
      </c>
      <c r="B15" s="8" t="str">
        <f>"Подольский (№ 1)"</f>
        <v>Подольский (№ 1)</v>
      </c>
      <c r="C15" s="8" t="str">
        <f>"Иванов Андрей Викторович"</f>
        <v>Иванов Андрей Викторович</v>
      </c>
      <c r="D15" s="9">
        <v>17000</v>
      </c>
      <c r="E15" s="9"/>
      <c r="F15" s="8" t="str">
        <f>""</f>
        <v/>
      </c>
      <c r="G15" s="9"/>
      <c r="H15" s="10"/>
      <c r="I15" s="9">
        <v>17000</v>
      </c>
      <c r="J15" s="11"/>
      <c r="K15" s="9"/>
      <c r="L15" s="8" t="str">
        <f>""</f>
        <v/>
      </c>
      <c r="M15" s="9"/>
      <c r="N15" s="8" t="str">
        <f>""</f>
        <v/>
      </c>
      <c r="O15" s="5"/>
    </row>
    <row r="16" spans="1:15" ht="30" customHeight="1" x14ac:dyDescent="0.25">
      <c r="A16" s="6" t="s">
        <v>6</v>
      </c>
      <c r="B16" s="12" t="str">
        <f>""</f>
        <v/>
      </c>
      <c r="C16" s="12" t="str">
        <f>"Итого по кандидату"</f>
        <v>Итого по кандидату</v>
      </c>
      <c r="D16" s="13">
        <v>17000</v>
      </c>
      <c r="E16" s="13">
        <v>0</v>
      </c>
      <c r="F16" s="12" t="str">
        <f>""</f>
        <v/>
      </c>
      <c r="G16" s="13">
        <v>0</v>
      </c>
      <c r="H16" s="14"/>
      <c r="I16" s="13">
        <v>17000</v>
      </c>
      <c r="J16" s="15"/>
      <c r="K16" s="13">
        <v>0</v>
      </c>
      <c r="L16" s="12" t="str">
        <f>""</f>
        <v/>
      </c>
      <c r="M16" s="13">
        <v>0</v>
      </c>
      <c r="N16" s="12" t="str">
        <f>""</f>
        <v/>
      </c>
      <c r="O16" s="5"/>
    </row>
    <row r="17" spans="1:15" ht="44.25" customHeight="1" x14ac:dyDescent="0.25">
      <c r="A17" s="30" t="s">
        <v>8</v>
      </c>
      <c r="B17" s="31" t="s">
        <v>19</v>
      </c>
      <c r="C17" s="31" t="s">
        <v>20</v>
      </c>
      <c r="D17" s="32">
        <v>10000</v>
      </c>
      <c r="E17" s="32">
        <v>0</v>
      </c>
      <c r="F17" s="31"/>
      <c r="G17" s="32">
        <v>0</v>
      </c>
      <c r="H17" s="33"/>
      <c r="I17" s="32">
        <v>6880</v>
      </c>
      <c r="J17" s="34"/>
      <c r="K17" s="32">
        <v>0</v>
      </c>
      <c r="L17" s="31"/>
      <c r="M17" s="32">
        <v>0</v>
      </c>
      <c r="N17" s="12"/>
      <c r="O17" s="5"/>
    </row>
    <row r="18" spans="1:15" ht="30" customHeight="1" x14ac:dyDescent="0.25">
      <c r="A18" s="30"/>
      <c r="B18" s="31"/>
      <c r="C18" s="12" t="str">
        <f>"Итого по кандидату"</f>
        <v>Итого по кандидату</v>
      </c>
      <c r="D18" s="13">
        <v>10000</v>
      </c>
      <c r="E18" s="13">
        <v>0</v>
      </c>
      <c r="F18" s="12"/>
      <c r="G18" s="13">
        <v>0</v>
      </c>
      <c r="H18" s="14"/>
      <c r="I18" s="13">
        <v>6880</v>
      </c>
      <c r="J18" s="15"/>
      <c r="K18" s="13">
        <v>0</v>
      </c>
      <c r="L18" s="12"/>
      <c r="M18" s="13">
        <v>0</v>
      </c>
      <c r="N18" s="12"/>
      <c r="O18" s="5"/>
    </row>
    <row r="19" spans="1:15" ht="45" customHeight="1" x14ac:dyDescent="0.25">
      <c r="A19" s="7" t="s">
        <v>9</v>
      </c>
      <c r="B19" s="8" t="str">
        <f>"Подольский (№ 1)"</f>
        <v>Подольский (№ 1)</v>
      </c>
      <c r="C19" s="8" t="str">
        <f>"Любимов Евгений Васильевич"</f>
        <v>Любимов Евгений Васильевич</v>
      </c>
      <c r="D19" s="9">
        <v>100000</v>
      </c>
      <c r="E19" s="9"/>
      <c r="F19" s="8" t="str">
        <f>""</f>
        <v/>
      </c>
      <c r="G19" s="9"/>
      <c r="H19" s="10"/>
      <c r="I19" s="9">
        <v>0</v>
      </c>
      <c r="J19" s="11"/>
      <c r="K19" s="9"/>
      <c r="L19" s="8" t="str">
        <f>""</f>
        <v/>
      </c>
      <c r="M19" s="9"/>
      <c r="N19" s="8" t="str">
        <f>""</f>
        <v/>
      </c>
      <c r="O19" s="5"/>
    </row>
    <row r="20" spans="1:15" ht="30" customHeight="1" x14ac:dyDescent="0.25">
      <c r="A20" s="6" t="s">
        <v>6</v>
      </c>
      <c r="B20" s="12" t="str">
        <f>""</f>
        <v/>
      </c>
      <c r="C20" s="12" t="str">
        <f>"Итого по кандидату"</f>
        <v>Итого по кандидату</v>
      </c>
      <c r="D20" s="13">
        <v>100000</v>
      </c>
      <c r="E20" s="13">
        <v>0</v>
      </c>
      <c r="F20" s="12" t="str">
        <f>""</f>
        <v/>
      </c>
      <c r="G20" s="13">
        <v>0</v>
      </c>
      <c r="H20" s="14"/>
      <c r="I20" s="13">
        <v>0</v>
      </c>
      <c r="J20" s="15"/>
      <c r="K20" s="13">
        <v>0</v>
      </c>
      <c r="L20" s="12" t="str">
        <f>""</f>
        <v/>
      </c>
      <c r="M20" s="13">
        <v>0</v>
      </c>
      <c r="N20" s="12" t="str">
        <f>""</f>
        <v/>
      </c>
      <c r="O20" s="5"/>
    </row>
    <row r="21" spans="1:15" ht="75" customHeight="1" x14ac:dyDescent="0.25">
      <c r="A21" s="6" t="s">
        <v>6</v>
      </c>
      <c r="B21" s="12" t="str">
        <f>""</f>
        <v/>
      </c>
      <c r="C21" s="12" t="str">
        <f>"Избирательный округ (Подольский (№ 1)), всего"</f>
        <v>Избирательный округ (Подольский (№ 1)), всего</v>
      </c>
      <c r="D21" s="13">
        <v>227000</v>
      </c>
      <c r="E21" s="13">
        <v>0</v>
      </c>
      <c r="F21" s="12" t="str">
        <f>""</f>
        <v/>
      </c>
      <c r="G21" s="13">
        <v>0</v>
      </c>
      <c r="H21" s="14"/>
      <c r="I21" s="13">
        <v>85930</v>
      </c>
      <c r="J21" s="15"/>
      <c r="K21" s="13">
        <v>0</v>
      </c>
      <c r="L21" s="12" t="str">
        <f>""</f>
        <v/>
      </c>
      <c r="M21" s="13">
        <v>0</v>
      </c>
      <c r="N21" s="12" t="str">
        <f>""</f>
        <v/>
      </c>
      <c r="O21" s="5"/>
    </row>
    <row r="22" spans="1:15" ht="75" customHeight="1" x14ac:dyDescent="0.25">
      <c r="A22" s="7" t="s">
        <v>10</v>
      </c>
      <c r="B22" s="8" t="str">
        <f>"Подольский (№ 2)"</f>
        <v>Подольский (№ 2)</v>
      </c>
      <c r="C22" s="8" t="str">
        <f>"Котов Роман Юрьевич"</f>
        <v>Котов Роман Юрьевич</v>
      </c>
      <c r="D22" s="9">
        <v>7000</v>
      </c>
      <c r="E22" s="9"/>
      <c r="F22" s="8" t="str">
        <f>""</f>
        <v/>
      </c>
      <c r="G22" s="9"/>
      <c r="H22" s="10"/>
      <c r="I22" s="9">
        <v>6880</v>
      </c>
      <c r="J22" s="11"/>
      <c r="K22" s="9"/>
      <c r="L22" s="8" t="str">
        <f>""</f>
        <v/>
      </c>
      <c r="M22" s="9">
        <v>7000</v>
      </c>
      <c r="N22" s="8" t="s">
        <v>22</v>
      </c>
      <c r="O22" s="5"/>
    </row>
    <row r="23" spans="1:15" ht="30" customHeight="1" x14ac:dyDescent="0.25">
      <c r="A23" s="6" t="s">
        <v>6</v>
      </c>
      <c r="B23" s="12" t="str">
        <f>""</f>
        <v/>
      </c>
      <c r="C23" s="12" t="str">
        <f>"Итого по кандидату"</f>
        <v>Итого по кандидату</v>
      </c>
      <c r="D23" s="13">
        <v>7000</v>
      </c>
      <c r="E23" s="13">
        <v>0</v>
      </c>
      <c r="F23" s="12" t="str">
        <f>""</f>
        <v/>
      </c>
      <c r="G23" s="13">
        <v>0</v>
      </c>
      <c r="H23" s="14"/>
      <c r="I23" s="13">
        <v>6880</v>
      </c>
      <c r="J23" s="15"/>
      <c r="K23" s="13">
        <v>0</v>
      </c>
      <c r="L23" s="12" t="str">
        <f>""</f>
        <v/>
      </c>
      <c r="M23" s="13">
        <v>7000</v>
      </c>
      <c r="N23" s="12" t="str">
        <f>""</f>
        <v/>
      </c>
      <c r="O23" s="5"/>
    </row>
    <row r="24" spans="1:15" ht="60" customHeight="1" x14ac:dyDescent="0.25">
      <c r="A24" s="7" t="s">
        <v>11</v>
      </c>
      <c r="B24" s="8" t="str">
        <f>"Подольский (№ 2)"</f>
        <v>Подольский (№ 2)</v>
      </c>
      <c r="C24" s="8" t="str">
        <f>"Могилин Иван Геннадиевич"</f>
        <v>Могилин Иван Геннадиевич</v>
      </c>
      <c r="D24" s="9">
        <v>14000</v>
      </c>
      <c r="E24" s="9"/>
      <c r="F24" s="8" t="str">
        <f>""</f>
        <v/>
      </c>
      <c r="G24" s="9"/>
      <c r="H24" s="10"/>
      <c r="I24" s="9">
        <v>11200</v>
      </c>
      <c r="J24" s="11"/>
      <c r="K24" s="9"/>
      <c r="L24" s="8" t="str">
        <f>""</f>
        <v/>
      </c>
      <c r="M24" s="9"/>
      <c r="N24" s="8" t="str">
        <f>""</f>
        <v/>
      </c>
      <c r="O24" s="5"/>
    </row>
    <row r="25" spans="1:15" ht="30" customHeight="1" x14ac:dyDescent="0.25">
      <c r="A25" s="6" t="s">
        <v>6</v>
      </c>
      <c r="B25" s="12" t="str">
        <f>""</f>
        <v/>
      </c>
      <c r="C25" s="12" t="str">
        <f>"Итого по кандидату"</f>
        <v>Итого по кандидату</v>
      </c>
      <c r="D25" s="13">
        <v>14000</v>
      </c>
      <c r="E25" s="13">
        <v>0</v>
      </c>
      <c r="F25" s="12" t="str">
        <f>""</f>
        <v/>
      </c>
      <c r="G25" s="13">
        <v>0</v>
      </c>
      <c r="H25" s="14"/>
      <c r="I25" s="13">
        <v>11200</v>
      </c>
      <c r="J25" s="15"/>
      <c r="K25" s="13">
        <v>0</v>
      </c>
      <c r="L25" s="12" t="str">
        <f>""</f>
        <v/>
      </c>
      <c r="M25" s="13">
        <v>0</v>
      </c>
      <c r="N25" s="12" t="str">
        <f>""</f>
        <v/>
      </c>
      <c r="O25" s="5"/>
    </row>
    <row r="26" spans="1:15" ht="75" customHeight="1" x14ac:dyDescent="0.25">
      <c r="A26" s="6" t="s">
        <v>6</v>
      </c>
      <c r="B26" s="12" t="str">
        <f>""</f>
        <v/>
      </c>
      <c r="C26" s="12" t="str">
        <f>"Избирательный округ (Подольский (№ 2)), всего"</f>
        <v>Избирательный округ (Подольский (№ 2)), всего</v>
      </c>
      <c r="D26" s="13">
        <v>21000</v>
      </c>
      <c r="E26" s="13">
        <v>0</v>
      </c>
      <c r="F26" s="12" t="str">
        <f>""</f>
        <v/>
      </c>
      <c r="G26" s="13">
        <v>0</v>
      </c>
      <c r="H26" s="14"/>
      <c r="I26" s="13">
        <v>18080</v>
      </c>
      <c r="J26" s="15"/>
      <c r="K26" s="13">
        <v>0</v>
      </c>
      <c r="L26" s="12" t="str">
        <f>""</f>
        <v/>
      </c>
      <c r="M26" s="13">
        <v>7000</v>
      </c>
      <c r="N26" s="12" t="str">
        <f>""</f>
        <v/>
      </c>
      <c r="O26" s="5"/>
    </row>
    <row r="27" spans="1:15" ht="60" customHeight="1" x14ac:dyDescent="0.25">
      <c r="A27" s="7" t="s">
        <v>12</v>
      </c>
      <c r="B27" s="8" t="str">
        <f>"Подольский (№ 4)"</f>
        <v>Подольский (№ 4)</v>
      </c>
      <c r="C27" s="8" t="str">
        <f>"Анохин Андрей Анатольевич"</f>
        <v>Анохин Андрей Анатольевич</v>
      </c>
      <c r="D27" s="9">
        <v>70000</v>
      </c>
      <c r="E27" s="9"/>
      <c r="F27" s="8" t="str">
        <f>""</f>
        <v/>
      </c>
      <c r="G27" s="9"/>
      <c r="H27" s="10"/>
      <c r="I27" s="9">
        <v>30000</v>
      </c>
      <c r="J27" s="11"/>
      <c r="K27" s="9"/>
      <c r="L27" s="8" t="str">
        <f>""</f>
        <v/>
      </c>
      <c r="M27" s="9">
        <v>70000</v>
      </c>
      <c r="N27" s="8" t="str">
        <f>"Возврат средств гражданину по иным основаниям"</f>
        <v>Возврат средств гражданину по иным основаниям</v>
      </c>
      <c r="O27" s="5"/>
    </row>
    <row r="28" spans="1:15" ht="30" customHeight="1" x14ac:dyDescent="0.25">
      <c r="A28" s="6" t="s">
        <v>6</v>
      </c>
      <c r="B28" s="12" t="str">
        <f>""</f>
        <v/>
      </c>
      <c r="C28" s="12" t="str">
        <f>"Итого по кандидату"</f>
        <v>Итого по кандидату</v>
      </c>
      <c r="D28" s="13">
        <v>70000</v>
      </c>
      <c r="E28" s="13">
        <v>0</v>
      </c>
      <c r="F28" s="12" t="str">
        <f>""</f>
        <v/>
      </c>
      <c r="G28" s="13">
        <v>0</v>
      </c>
      <c r="H28" s="14"/>
      <c r="I28" s="13">
        <v>30000</v>
      </c>
      <c r="J28" s="15"/>
      <c r="K28" s="13">
        <v>0</v>
      </c>
      <c r="L28" s="12" t="str">
        <f>""</f>
        <v/>
      </c>
      <c r="M28" s="13">
        <v>70000</v>
      </c>
      <c r="N28" s="12" t="str">
        <f>""</f>
        <v/>
      </c>
      <c r="O28" s="5"/>
    </row>
    <row r="29" spans="1:15" ht="60" customHeight="1" x14ac:dyDescent="0.25">
      <c r="A29" s="7" t="s">
        <v>13</v>
      </c>
      <c r="B29" s="8" t="str">
        <f>"Подольский (№ 4)"</f>
        <v>Подольский (№ 4)</v>
      </c>
      <c r="C29" s="8" t="str">
        <f>"Иванов Андрей Геннадьевич"</f>
        <v>Иванов Андрей Геннадьевич</v>
      </c>
      <c r="D29" s="9">
        <v>63000</v>
      </c>
      <c r="E29" s="9"/>
      <c r="F29" s="8" t="str">
        <f>""</f>
        <v/>
      </c>
      <c r="G29" s="9"/>
      <c r="H29" s="10"/>
      <c r="I29" s="9">
        <v>61500</v>
      </c>
      <c r="J29" s="11"/>
      <c r="K29" s="9"/>
      <c r="L29" s="8" t="str">
        <f>""</f>
        <v/>
      </c>
      <c r="M29" s="9"/>
      <c r="N29" s="8" t="str">
        <f>""</f>
        <v/>
      </c>
      <c r="O29" s="5"/>
    </row>
    <row r="30" spans="1:15" ht="30" customHeight="1" x14ac:dyDescent="0.25">
      <c r="A30" s="6" t="s">
        <v>6</v>
      </c>
      <c r="B30" s="12" t="str">
        <f>""</f>
        <v/>
      </c>
      <c r="C30" s="12" t="str">
        <f>"Итого по кандидату"</f>
        <v>Итого по кандидату</v>
      </c>
      <c r="D30" s="13">
        <v>63000</v>
      </c>
      <c r="E30" s="13">
        <v>0</v>
      </c>
      <c r="F30" s="12" t="str">
        <f>""</f>
        <v/>
      </c>
      <c r="G30" s="13">
        <v>0</v>
      </c>
      <c r="H30" s="14"/>
      <c r="I30" s="13">
        <v>61500</v>
      </c>
      <c r="J30" s="15"/>
      <c r="K30" s="13">
        <v>0</v>
      </c>
      <c r="L30" s="12" t="str">
        <f>""</f>
        <v/>
      </c>
      <c r="M30" s="13">
        <v>0</v>
      </c>
      <c r="N30" s="12" t="str">
        <f>""</f>
        <v/>
      </c>
      <c r="O30" s="5"/>
    </row>
    <row r="31" spans="1:15" ht="75" customHeight="1" x14ac:dyDescent="0.25">
      <c r="A31" s="6" t="s">
        <v>6</v>
      </c>
      <c r="B31" s="12" t="str">
        <f>""</f>
        <v/>
      </c>
      <c r="C31" s="12" t="str">
        <f>"Избирательный округ (Подольский (№ 4)), всего"</f>
        <v>Избирательный округ (Подольский (№ 4)), всего</v>
      </c>
      <c r="D31" s="13">
        <v>133000</v>
      </c>
      <c r="E31" s="13">
        <v>0</v>
      </c>
      <c r="F31" s="12" t="str">
        <f>""</f>
        <v/>
      </c>
      <c r="G31" s="13">
        <v>0</v>
      </c>
      <c r="H31" s="14"/>
      <c r="I31" s="13">
        <v>91500</v>
      </c>
      <c r="J31" s="15"/>
      <c r="K31" s="13">
        <v>0</v>
      </c>
      <c r="L31" s="12" t="str">
        <f>""</f>
        <v/>
      </c>
      <c r="M31" s="13">
        <v>70000</v>
      </c>
      <c r="N31" s="12" t="str">
        <f>""</f>
        <v/>
      </c>
      <c r="O31" s="5"/>
    </row>
    <row r="32" spans="1:15" ht="45" customHeight="1" x14ac:dyDescent="0.25">
      <c r="A32" s="7" t="s">
        <v>21</v>
      </c>
      <c r="B32" s="8" t="str">
        <f>"Подольский (№ 6)"</f>
        <v>Подольский (№ 6)</v>
      </c>
      <c r="C32" s="8" t="str">
        <f>"Герасимов Андрей Викторович"</f>
        <v>Герасимов Андрей Викторович</v>
      </c>
      <c r="D32" s="9">
        <v>100000</v>
      </c>
      <c r="E32" s="9"/>
      <c r="F32" s="8" t="str">
        <f>""</f>
        <v/>
      </c>
      <c r="G32" s="9"/>
      <c r="H32" s="10"/>
      <c r="I32" s="9">
        <v>0</v>
      </c>
      <c r="J32" s="11"/>
      <c r="K32" s="9"/>
      <c r="L32" s="8" t="str">
        <f>""</f>
        <v/>
      </c>
      <c r="M32" s="9"/>
      <c r="N32" s="8" t="str">
        <f>""</f>
        <v/>
      </c>
      <c r="O32" s="5"/>
    </row>
    <row r="33" spans="1:15" ht="30" customHeight="1" x14ac:dyDescent="0.25">
      <c r="A33" s="6" t="s">
        <v>6</v>
      </c>
      <c r="B33" s="12" t="str">
        <f>""</f>
        <v/>
      </c>
      <c r="C33" s="12" t="str">
        <f>"Итого по кандидату"</f>
        <v>Итого по кандидату</v>
      </c>
      <c r="D33" s="13">
        <v>100000</v>
      </c>
      <c r="E33" s="13">
        <v>0</v>
      </c>
      <c r="F33" s="12" t="str">
        <f>""</f>
        <v/>
      </c>
      <c r="G33" s="13">
        <v>0</v>
      </c>
      <c r="H33" s="14"/>
      <c r="I33" s="13">
        <v>0</v>
      </c>
      <c r="J33" s="15"/>
      <c r="K33" s="13">
        <v>0</v>
      </c>
      <c r="L33" s="12" t="str">
        <f>""</f>
        <v/>
      </c>
      <c r="M33" s="13">
        <v>0</v>
      </c>
      <c r="N33" s="12" t="str">
        <f>""</f>
        <v/>
      </c>
      <c r="O33" s="5"/>
    </row>
    <row r="34" spans="1:15" ht="75" customHeight="1" x14ac:dyDescent="0.25">
      <c r="A34" s="6" t="s">
        <v>6</v>
      </c>
      <c r="B34" s="12" t="str">
        <f>""</f>
        <v/>
      </c>
      <c r="C34" s="12" t="str">
        <f>"Избирательный округ (Подольский (№ 6)), всего"</f>
        <v>Избирательный округ (Подольский (№ 6)), всего</v>
      </c>
      <c r="D34" s="13">
        <v>100000</v>
      </c>
      <c r="E34" s="13">
        <v>0</v>
      </c>
      <c r="F34" s="12" t="str">
        <f>""</f>
        <v/>
      </c>
      <c r="G34" s="13">
        <v>0</v>
      </c>
      <c r="H34" s="14"/>
      <c r="I34" s="13">
        <v>0</v>
      </c>
      <c r="J34" s="15"/>
      <c r="K34" s="13">
        <v>0</v>
      </c>
      <c r="L34" s="12" t="str">
        <f>""</f>
        <v/>
      </c>
      <c r="M34" s="13">
        <v>0</v>
      </c>
      <c r="N34" s="12" t="str">
        <f>""</f>
        <v/>
      </c>
      <c r="O34" s="5"/>
    </row>
    <row r="35" spans="1:15" x14ac:dyDescent="0.25">
      <c r="A35" s="6" t="s">
        <v>6</v>
      </c>
      <c r="B35" s="12" t="str">
        <f>""</f>
        <v/>
      </c>
      <c r="C35" s="12" t="str">
        <f>"Итого"</f>
        <v>Итого</v>
      </c>
      <c r="D35" s="13">
        <v>481000</v>
      </c>
      <c r="E35" s="13">
        <v>0</v>
      </c>
      <c r="F35" s="12" t="str">
        <f>""</f>
        <v/>
      </c>
      <c r="G35" s="13">
        <v>0</v>
      </c>
      <c r="H35" s="14">
        <v>0</v>
      </c>
      <c r="I35" s="13">
        <v>195510</v>
      </c>
      <c r="J35" s="15"/>
      <c r="K35" s="13">
        <v>0</v>
      </c>
      <c r="L35" s="12" t="str">
        <f>""</f>
        <v/>
      </c>
      <c r="M35" s="13">
        <v>77000</v>
      </c>
      <c r="N35" s="12" t="str">
        <f>""</f>
        <v/>
      </c>
      <c r="O35" s="5"/>
    </row>
    <row r="36" spans="1:15" x14ac:dyDescent="0.25">
      <c r="O36" s="5"/>
    </row>
    <row r="38" spans="1:15" x14ac:dyDescent="0.25">
      <c r="A38" s="16" t="s">
        <v>14</v>
      </c>
      <c r="B38" s="16"/>
      <c r="C38" s="16"/>
      <c r="D38" s="16"/>
      <c r="E38" s="16"/>
      <c r="G38" s="18"/>
      <c r="H38" s="18"/>
      <c r="L38" s="20" t="s">
        <v>17</v>
      </c>
      <c r="M38" s="20"/>
      <c r="N38" s="20"/>
    </row>
    <row r="39" spans="1:15" ht="30" customHeight="1" x14ac:dyDescent="0.25">
      <c r="A39" s="17" t="s">
        <v>15</v>
      </c>
      <c r="B39" s="17"/>
      <c r="C39" s="17"/>
      <c r="D39" s="17"/>
      <c r="E39" s="17"/>
      <c r="G39" s="19" t="s">
        <v>16</v>
      </c>
      <c r="H39" s="19"/>
      <c r="L39" s="21" t="s">
        <v>18</v>
      </c>
      <c r="M39" s="21"/>
      <c r="N39" s="21"/>
    </row>
  </sheetData>
  <mergeCells count="25">
    <mergeCell ref="A4:N4"/>
    <mergeCell ref="A5:N5"/>
    <mergeCell ref="A8:A11"/>
    <mergeCell ref="B8:B11"/>
    <mergeCell ref="C8:C11"/>
    <mergeCell ref="D8:H8"/>
    <mergeCell ref="I8:L8"/>
    <mergeCell ref="M8:N8"/>
    <mergeCell ref="D9:D11"/>
    <mergeCell ref="E9:H9"/>
    <mergeCell ref="I9:I11"/>
    <mergeCell ref="J9:L9"/>
    <mergeCell ref="M9:M11"/>
    <mergeCell ref="N9:N11"/>
    <mergeCell ref="E10:F10"/>
    <mergeCell ref="G10:H10"/>
    <mergeCell ref="J10:J11"/>
    <mergeCell ref="K10:K11"/>
    <mergeCell ref="L10:L11"/>
    <mergeCell ref="A38:E38"/>
    <mergeCell ref="A39:E39"/>
    <mergeCell ref="G38:H38"/>
    <mergeCell ref="G39:H39"/>
    <mergeCell ref="L38:N38"/>
    <mergeCell ref="L39:N39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2025-08-27T08:02:16Z</dcterms:created>
  <dcterms:modified xsi:type="dcterms:W3CDTF">2025-08-28T07:11:58Z</dcterms:modified>
</cp:coreProperties>
</file>